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hristoph\Desktop\"/>
    </mc:Choice>
  </mc:AlternateContent>
  <xr:revisionPtr revIDLastSave="0" documentId="13_ncr:1_{E37A10DA-9B12-4D28-98BC-07FC486D9888}" xr6:coauthVersionLast="45" xr6:coauthVersionMax="45" xr10:uidLastSave="{00000000-0000-0000-0000-000000000000}"/>
  <bookViews>
    <workbookView xWindow="-120" yWindow="-120" windowWidth="57840" windowHeight="31725" activeTab="1" xr2:uid="{0717FC43-FF22-4C5A-A4F4-1D02CE49F973}"/>
  </bookViews>
  <sheets>
    <sheet name="Vorgehen" sheetId="5" r:id="rId1"/>
    <sheet name="Tipps" sheetId="4" r:id="rId2"/>
    <sheet name="Mittelpunkt ermitteln" sheetId="1" r:id="rId3"/>
    <sheet name="Festgelegte Positionen" sheetId="2" r:id="rId4"/>
    <sheet name="Festgelegte Bereiche" sheetId="3" r:id="rId5"/>
  </sheets>
  <definedNames>
    <definedName name="BefehlKartenMittelPunkt">'Mittelpunkt ermitteln'!$A$8</definedName>
    <definedName name="LoxberryIP">'Mittelpunkt ermitteln'!$B$4</definedName>
    <definedName name="Punktnamen">TabellePositionen[Punktname]</definedName>
    <definedName name="xOffsetMitteDock">'Mittelpunkt ermitteln'!$H$4</definedName>
    <definedName name="yOffsetMitteDock">'Mittelpunkt ermitteln'!$H$5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3" l="1"/>
  <c r="F7" i="3"/>
  <c r="H7" i="3"/>
  <c r="I7" i="3"/>
  <c r="J7" i="3" l="1"/>
  <c r="K7" i="3" s="1"/>
  <c r="I5" i="3"/>
  <c r="I6" i="3"/>
  <c r="H6" i="3"/>
  <c r="H5" i="3"/>
  <c r="F5" i="3"/>
  <c r="F6" i="3"/>
  <c r="E5" i="3"/>
  <c r="E6" i="3"/>
  <c r="F5" i="2"/>
  <c r="F6" i="2"/>
  <c r="F4" i="3" s="1"/>
  <c r="F7" i="2"/>
  <c r="I4" i="3" s="1"/>
  <c r="E5" i="2"/>
  <c r="E6" i="2"/>
  <c r="E4" i="3" s="1"/>
  <c r="E7" i="2"/>
  <c r="H4" i="3" s="1"/>
  <c r="B1" i="2"/>
  <c r="E4" i="1"/>
  <c r="E5" i="1"/>
  <c r="J4" i="3" l="1"/>
  <c r="K4" i="3" s="1"/>
  <c r="J6" i="3"/>
  <c r="K6" i="3" s="1"/>
  <c r="J5" i="3"/>
  <c r="K5" i="3" s="1"/>
  <c r="G6" i="2"/>
  <c r="H6" i="2" s="1"/>
  <c r="G5" i="2"/>
  <c r="H5" i="2" s="1"/>
  <c r="G7" i="2"/>
  <c r="H7" i="2" s="1"/>
  <c r="A8" i="1" l="1"/>
  <c r="A11" i="1" s="1"/>
</calcChain>
</file>

<file path=xl/sharedStrings.xml><?xml version="1.0" encoding="utf-8"?>
<sst xmlns="http://schemas.openxmlformats.org/spreadsheetml/2006/main" count="83" uniqueCount="77">
  <si>
    <t>x1</t>
  </si>
  <si>
    <t>x2</t>
  </si>
  <si>
    <t>y1</t>
  </si>
  <si>
    <t>y2</t>
  </si>
  <si>
    <t>Richtung</t>
  </si>
  <si>
    <t>Umgerechnete 
Koordinaten</t>
  </si>
  <si>
    <t>Loxberry IP:</t>
  </si>
  <si>
    <t>Loxone: Befehl bei EIN:</t>
  </si>
  <si>
    <t xml:space="preserve">Richtung </t>
  </si>
  <si>
    <t>Punktname</t>
  </si>
  <si>
    <t>Staubbehälter leeren OG</t>
  </si>
  <si>
    <t>Loxone Befehlstext</t>
  </si>
  <si>
    <t>#Roboter</t>
  </si>
  <si>
    <t>Testlink</t>
  </si>
  <si>
    <t>x (mm)</t>
  </si>
  <si>
    <t>y (mm)</t>
  </si>
  <si>
    <t>y offset (m)</t>
  </si>
  <si>
    <t>x offset (m)</t>
  </si>
  <si>
    <t>Kartenmittelpunkt x</t>
  </si>
  <si>
    <t>Kartenmittelpunkt y</t>
  </si>
  <si>
    <t>Browser Testbefehl zum Anfahren des Kartenmittelpunkts:</t>
  </si>
  <si>
    <t>Bereichsname</t>
  </si>
  <si>
    <t>Punkt 2 (rechts oben)</t>
  </si>
  <si>
    <t>Punkt 1 (links unten)</t>
  </si>
  <si>
    <t>Esstisch</t>
  </si>
  <si>
    <t>Wohnzimmer</t>
  </si>
  <si>
    <t>Esstisch 1</t>
  </si>
  <si>
    <t>Esstisch 2</t>
  </si>
  <si>
    <t>Befehl</t>
  </si>
  <si>
    <t>Y</t>
  </si>
  <si>
    <t>X</t>
  </si>
  <si>
    <t>Offset Ladestation zum Kartenmittelpunkt (mm)</t>
  </si>
  <si>
    <t>Festgelegte Bereiche</t>
  </si>
  <si>
    <t>Festgelegte Positionen müssen vorher definiert werden, um die festgelegten Bereiche zu erstellen.</t>
  </si>
  <si>
    <t>Festgelegte Positionen</t>
  </si>
  <si>
    <t>Ermittlung des Zentrum des Staubsaugeruniversums (Kartenmittelpunkt)</t>
  </si>
  <si>
    <t>Meist fährt der Staubsauger von der Ladestation und setzt den Kartenmittelpunkt abseits von dieser, vermutlich um die Umgebung besser scannen zu können. Sobald der Staubsauger die Kartenmitte erreicht hat, kann man den Offset zur Ladestation messen und oben bei X und Y in den Eingabefeldern eintragen.</t>
  </si>
  <si>
    <t>A. Ermittelt den Mittelpunkt Eurer Karte! Schickt dazu den Roboter zu den Koordinaten 25000/25000 (Link unter "Mittelpunkt ermitteln")</t>
  </si>
  <si>
    <t>Position</t>
  </si>
  <si>
    <t>Erläuterung</t>
  </si>
  <si>
    <t>Benennung</t>
  </si>
  <si>
    <t>Ladestation</t>
  </si>
  <si>
    <t>Gewünschte Position für Ecke2 vom Esszimmertisch</t>
  </si>
  <si>
    <t>Position außerhalb der Reichweite des Staubsaugers</t>
  </si>
  <si>
    <t>Kartenmittelpunkt</t>
  </si>
  <si>
    <t>gewünschte Position für Staubfachleerung</t>
  </si>
  <si>
    <t>ungewollte Staubfachleerung</t>
  </si>
  <si>
    <t xml:space="preserve">Erster Anlauf um 6 anzufahren… </t>
  </si>
  <si>
    <t>Zweiter Anlauf um 6 anzufahren…</t>
  </si>
  <si>
    <t>Erster Anlauf die passende Position zu finden. Dabei festgestellt, dass die angefahrene Position keinen Sinnvollen Zusammenhang mit dem Abstand von der Ladestation hat.</t>
  </si>
  <si>
    <t>Um sicherzustellen wo der Kartenmittelpunkt ist, einfach 25000/25000 angefahren. Dabei deutlichen Offset festgestellt - siehe auch "Mittelpunkt ermitteln"</t>
  </si>
  <si>
    <t>2. Ecke oben rechts um eine Zone zur Reinigung um den Esstisch festlegen zu können</t>
  </si>
  <si>
    <t>Esszimmertisch</t>
  </si>
  <si>
    <t>Ziel: Esszimmertisch und drumherum als Zone festlegen. Die grauen Punkte sind Tisch und Stuhlbeine.</t>
  </si>
  <si>
    <t>völlige Irritation, da der Staubsauger auf einmal in die komplett andere Richtung fährt…</t>
  </si>
  <si>
    <t>…wie oben beschrieben, lieber die Werte zu klein auswählen bevor es zu merkwürdigen Staubsaugerfahrten kommt…</t>
  </si>
  <si>
    <t>erste Korrektur des Zielwerts</t>
  </si>
  <si>
    <t>Staubsaugerodyssey</t>
  </si>
  <si>
    <t>Tipps</t>
  </si>
  <si>
    <t>B. Es empfiehlt sich die Position eher zu kurz (vor einer Wand) als zu lang (hinter einer Wand) abzuschätzen und danach anzupassen. Siehe Odyssey-Beispielkarte</t>
  </si>
  <si>
    <t>Korrektur zuerst in Y Richtung, dann weiter korrigiert bis 6 endlich erreicht wurde.</t>
  </si>
  <si>
    <t>Kommentar</t>
  </si>
  <si>
    <t>Dauereinsatzgebiet</t>
  </si>
  <si>
    <t>Wohnzimmer Weihnachten 1</t>
  </si>
  <si>
    <t>Wohnzimmer Weihnachten 2</t>
  </si>
  <si>
    <t>"</t>
  </si>
  <si>
    <t>Per Loxone lasse ich die Bereiche nacheinander mit zeitlichem Offset ablaufen. Damit wird der Weihnachtsbaum von Staubsaugerattacken verschont.Ich habe zumindest noch keine Lösung gefunden wie ich mit einem S5 einzelne Räume anfahren kann, sonst würde ich das Wohnzimmer noch in einen Raum für den Weihnachtsbaum zerlegen. Das scheint wohl nur mit einem S6 zu klappen. Falls da jemand eine Lösung hat (außer S6 kaufen...)</t>
  </si>
  <si>
    <t>Offsetwerte von der Ladestation zum Kartenmittelpunkt sind bereits berücksichtigt. Wenn kein Ladestations-Offset-Wert festgelegt wurde, gilt die Ladestation als Zentrum des Staubsaugeruniversums.</t>
  </si>
  <si>
    <t>Empfohlenes Vorgehen:</t>
  </si>
  <si>
    <t>Bereiche mit Hilfe der Festgelegten Positionen definieren und auch diese gespeichert lassen. Listen einfach weiter ergänzen und Befehle bei Bedarf in die Loxone übernehmen.</t>
  </si>
  <si>
    <t>Einmal die ganze Etage Staubsaugen lassen, damit eine Karte gespeichert wird.</t>
  </si>
  <si>
    <t>Bei Etagenwechsel immer die passende erstellte Karte auswählen (geht das per Befehl? Das wäre super wenn das jemand wüsste, momentan muss ich pro Etage noch die Karte in der Xiaomi App aktivieren.)</t>
  </si>
  <si>
    <t>"Mittelpunkt ermitteln" mit Testlink.</t>
  </si>
  <si>
    <t>Ziele per "Festgelegte Positionen" ermitteln und dort aufgelistet lassen. Mit den Links den Staubsauger das Ziel testweise anfahren lassen. Man muss nicht jedesmal zur Ladestation zurück, sondern kann vom jeweiligen Zielort weiterfahren.</t>
  </si>
  <si>
    <t>Position mit angepassten Werten im Bezug zur Ladestation, aber auch mit eingerechnetem Offset von der Mitte zur Ladestation.</t>
  </si>
  <si>
    <t>erste Hoffnung, da die richtige Richtung eingeschlagen wird, ergänzt um Resignation als plötzlich 8 das neue Ziel ist. Dann die Erkenntnis, dass ich scheinbar 9 als Zielvorgabe und nicht 6 gesetzt habe. Er hat also versucht durch die Terrassentür um die Hauswand ans Ziel zu kommen...</t>
  </si>
  <si>
    <t>loxberry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</si>
</sst>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8"/>
      <color theme="3"/>
      <name val="Calibri Light"/>
      <family val="2"/>
      <scheme val="major"/>
    </font>
    <font>
      <sz val="11"/>
      <color rgb="FF3F3F76"/>
      <name val="Calibri"/>
      <family val="2"/>
      <scheme val="minor"/>
    </font>
    <font>
      <b/>
      <sz val="11"/>
      <color theme="3"/>
      <name val="Calibri"/>
      <family val="2"/>
      <scheme val="minor"/>
    </font>
  </fonts>
  <fills count="4">
    <fill>
      <patternFill patternType="none"/>
    </fill>
    <fill>
      <patternFill patternType="gray125"/>
    </fill>
    <fill>
      <patternFill patternType="solid">
        <fgColor rgb="FFFFCC99"/>
      </patternFill>
    </fill>
    <fill>
      <patternFill patternType="solid">
        <fgColor theme="0" tint="-0.14999847407452621"/>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2" borderId="1" applyNumberFormat="0" applyAlignment="0" applyProtection="0"/>
    <xf numFmtId="0" fontId="4" fillId="0" borderId="0" applyNumberFormat="0" applyFill="0" applyBorder="0" applyAlignment="0" applyProtection="0"/>
  </cellStyleXfs>
  <cellXfs count="35">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3" fillId="2" borderId="1" xfId="3" applyAlignment="1">
      <alignment horizontal="center" vertical="center"/>
    </xf>
    <xf numFmtId="0" fontId="0" fillId="3" borderId="0" xfId="0" applyFill="1" applyAlignment="1">
      <alignment horizontal="center"/>
    </xf>
    <xf numFmtId="0" fontId="0" fillId="3" borderId="0" xfId="0" applyFill="1" applyAlignment="1">
      <alignment horizontal="center" vertical="center"/>
    </xf>
    <xf numFmtId="0" fontId="0" fillId="3" borderId="0" xfId="0" applyFill="1"/>
    <xf numFmtId="0" fontId="0" fillId="0" borderId="0" xfId="0" applyAlignment="1">
      <alignment horizontal="center"/>
    </xf>
    <xf numFmtId="0" fontId="0" fillId="3" borderId="0" xfId="0" applyFill="1" applyAlignment="1">
      <alignment horizontal="center" vertical="center" wrapText="1"/>
    </xf>
    <xf numFmtId="0" fontId="0" fillId="3" borderId="0" xfId="0" quotePrefix="1" applyFill="1" applyAlignment="1">
      <alignment wrapText="1"/>
    </xf>
    <xf numFmtId="0" fontId="1" fillId="3" borderId="0" xfId="1" applyFill="1" applyAlignment="1">
      <alignment wrapText="1"/>
    </xf>
    <xf numFmtId="0" fontId="0" fillId="3" borderId="0" xfId="0" applyFill="1" applyAlignment="1">
      <alignment wrapText="1"/>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wrapText="1"/>
      <protection locked="0"/>
    </xf>
    <xf numFmtId="0" fontId="1" fillId="3" borderId="0" xfId="1" applyFill="1" applyAlignment="1">
      <alignment horizontal="center" vertical="center"/>
    </xf>
    <xf numFmtId="0" fontId="2" fillId="0" borderId="0" xfId="2"/>
    <xf numFmtId="0" fontId="3" fillId="2" borderId="2" xfId="3" applyBorder="1" applyAlignment="1">
      <alignment horizontal="center" vertical="center"/>
    </xf>
    <xf numFmtId="0" fontId="0" fillId="0" borderId="0" xfId="0" applyAlignment="1">
      <alignment vertical="center" wrapText="1"/>
    </xf>
    <xf numFmtId="0" fontId="0" fillId="3" borderId="0" xfId="0" applyNumberFormat="1" applyFill="1" applyAlignment="1">
      <alignment horizontal="center" vertical="center" wrapText="1"/>
    </xf>
    <xf numFmtId="0" fontId="0" fillId="3" borderId="0" xfId="0" applyNumberFormat="1" applyFill="1" applyAlignment="1">
      <alignment wrapText="1"/>
    </xf>
    <xf numFmtId="0" fontId="1" fillId="3" borderId="0" xfId="1" applyNumberFormat="1" applyFill="1" applyAlignment="1">
      <alignment wrapText="1"/>
    </xf>
    <xf numFmtId="0" fontId="0" fillId="0" borderId="0" xfId="0" applyAlignment="1" applyProtection="1">
      <alignment vertical="center" wrapText="1"/>
      <protection locked="0"/>
    </xf>
    <xf numFmtId="0" fontId="0" fillId="0" borderId="0" xfId="0" applyAlignment="1">
      <alignment horizontal="left"/>
    </xf>
    <xf numFmtId="0" fontId="2" fillId="0" borderId="0" xfId="2" applyAlignment="1">
      <alignment horizontal="center"/>
    </xf>
    <xf numFmtId="0" fontId="0" fillId="3" borderId="0" xfId="0" applyFill="1" applyAlignment="1">
      <alignment horizontal="left"/>
    </xf>
    <xf numFmtId="0" fontId="4" fillId="0" borderId="0" xfId="4" applyAlignment="1">
      <alignment horizontal="left"/>
    </xf>
    <xf numFmtId="0" fontId="1" fillId="3" borderId="0" xfId="1" applyFill="1" applyAlignment="1">
      <alignment horizontal="left"/>
    </xf>
    <xf numFmtId="0" fontId="0" fillId="0" borderId="0" xfId="0" applyAlignment="1">
      <alignment horizontal="left" wrapText="1"/>
    </xf>
    <xf numFmtId="0" fontId="4" fillId="0" borderId="0" xfId="4" applyAlignment="1">
      <alignment horizontal="left" wrapText="1"/>
    </xf>
    <xf numFmtId="0" fontId="2" fillId="0" borderId="0" xfId="2" applyAlignment="1">
      <alignment horizontal="left" wrapText="1"/>
    </xf>
    <xf numFmtId="0" fontId="4" fillId="0" borderId="0" xfId="4" applyAlignment="1" applyProtection="1">
      <alignment horizontal="left" vertical="top" wrapText="1"/>
    </xf>
    <xf numFmtId="0" fontId="2" fillId="0" borderId="0" xfId="2" applyAlignment="1" applyProtection="1">
      <alignment horizontal="left" vertical="top" wrapText="1"/>
    </xf>
    <xf numFmtId="0" fontId="0" fillId="0" borderId="0" xfId="0" quotePrefix="1" applyAlignment="1">
      <alignment wrapText="1"/>
    </xf>
  </cellXfs>
  <cellStyles count="5">
    <cellStyle name="Eingabe" xfId="3" builtinId="20"/>
    <cellStyle name="Link" xfId="1" builtinId="8"/>
    <cellStyle name="Standard" xfId="0" builtinId="0"/>
    <cellStyle name="Überschrift" xfId="2" builtinId="15"/>
    <cellStyle name="Überschrift 4" xfId="4" builtinId="19"/>
  </cellStyles>
  <dxfs count="43">
    <dxf>
      <numFmt numFmtId="0" formatCode="General"/>
      <fill>
        <patternFill patternType="solid">
          <fgColor indexed="64"/>
          <bgColor theme="0" tint="-0.14999847407452621"/>
        </patternFill>
      </fill>
      <alignment textRotation="0" wrapText="1" indent="0" justifyLastLine="0" shrinkToFit="0" readingOrder="0"/>
    </dxf>
    <dxf>
      <numFmt numFmtId="0" formatCode="General"/>
      <fill>
        <patternFill patternType="solid">
          <fgColor indexed="64"/>
          <bgColor theme="0" tint="-0.14999847407452621"/>
        </patternFill>
      </fill>
      <alignment textRotation="0" wrapText="1" indent="0" justifyLastLine="0" shrinkToFit="0" readingOrder="0"/>
    </dxf>
    <dxf>
      <numFmt numFmtId="0" formatCode="General"/>
      <fill>
        <patternFill patternType="solid">
          <fgColor indexed="64"/>
          <bgColor theme="0" tint="-0.14999847407452621"/>
        </patternFill>
      </fill>
      <alignment horizontal="center" vertical="center" textRotation="0" wrapText="1" indent="0" justifyLastLine="0" shrinkToFit="0" readingOrder="0"/>
    </dxf>
    <dxf>
      <numFmt numFmtId="0" formatCode="General"/>
      <fill>
        <patternFill patternType="solid">
          <fgColor indexed="64"/>
          <bgColor theme="0" tint="-0.14999847407452621"/>
        </patternFill>
      </fill>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numFmt numFmtId="0" formatCode="General"/>
      <fill>
        <patternFill patternType="solid">
          <fgColor indexed="64"/>
          <bgColor theme="0" tint="-0.14999847407452621"/>
        </patternFill>
      </fill>
      <alignment horizontal="center" vertical="center" textRotation="0" wrapText="1" indent="0" justifyLastLine="0" shrinkToFit="0" readingOrder="0"/>
    </dxf>
    <dxf>
      <numFmt numFmtId="0" formatCode="General"/>
      <fill>
        <patternFill patternType="solid">
          <fgColor indexed="64"/>
          <bgColor theme="0" tint="-0.14999847407452621"/>
        </patternFill>
      </fill>
      <alignment horizontal="center" vertical="center" textRotation="0" wrapText="1" indent="0" justifyLastLine="0" shrinkToFit="0" readingOrder="0"/>
    </dxf>
    <dxf>
      <alignment horizont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center" textRotation="0" wrapText="1" indent="0" justifyLastLine="0" shrinkToFit="0" readingOrder="0"/>
      <protection locked="0" hidden="0"/>
    </dxf>
    <dxf>
      <alignment textRotation="0" wrapText="1" indent="0" justifyLastLine="0" shrinkToFit="0" readingOrder="0"/>
    </dxf>
    <dxf>
      <alignment textRotation="0" wrapText="1" indent="0" justifyLastLine="0" shrinkToFit="0" readingOrder="0"/>
    </dxf>
    <dxf>
      <font>
        <color rgb="FF9C0006"/>
      </font>
      <fill>
        <patternFill>
          <bgColor rgb="FFFFC7CE"/>
        </patternFill>
      </fill>
    </dxf>
    <dxf>
      <fill>
        <patternFill patternType="solid">
          <fgColor indexed="64"/>
          <bgColor theme="0" tint="-0.14999847407452621"/>
        </patternFill>
      </fill>
      <alignment horizontal="center" vertical="center" textRotation="0" wrapText="0" indent="0" justifyLastLine="0" shrinkToFit="0" readingOrder="0"/>
    </dxf>
    <dxf>
      <fill>
        <patternFill patternType="solid">
          <fgColor indexed="64"/>
          <bgColor theme="0" tint="-0.14999847407452621"/>
        </patternFill>
      </fill>
      <alignment horizontal="center" vertical="center" textRotation="0" wrapText="0" indent="0" justifyLastLine="0" shrinkToFit="0" readingOrder="0"/>
    </dxf>
    <dxf>
      <numFmt numFmtId="0" formatCode="General"/>
      <fill>
        <patternFill patternType="solid">
          <fgColor indexed="64"/>
          <bgColor theme="0" tint="-0.14999847407452621"/>
        </patternFill>
      </fill>
      <alignment horizontal="center" vertical="center" textRotation="0" wrapText="0" indent="0" justifyLastLine="0" shrinkToFit="0" readingOrder="0"/>
    </dxf>
    <dxf>
      <numFmt numFmtId="0" formatCode="General"/>
      <fill>
        <patternFill patternType="solid">
          <fgColor indexed="64"/>
          <bgColor theme="0" tint="-0.1499984740745262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alignment horizontal="center" vertical="center" textRotation="0" wrapText="0" indent="0" justifyLastLine="0" shrinkToFit="0" readingOrder="0"/>
      <border diagonalUp="0" diagonalDown="0">
        <left style="thin">
          <color rgb="FF7F7F7F"/>
        </left>
        <right style="thin">
          <color rgb="FF7F7F7F"/>
        </right>
        <top style="thin">
          <color rgb="FF7F7F7F"/>
        </top>
        <bottom/>
        <vertical/>
        <horizontal/>
      </border>
    </dxf>
    <dxf>
      <alignment horizontal="center" vertical="center" textRotation="0" wrapText="0" indent="0" justifyLastLine="0" shrinkToFit="0" readingOrder="0"/>
      <border diagonalUp="0" diagonalDown="0">
        <left style="thin">
          <color rgb="FF7F7F7F"/>
        </left>
        <right style="thin">
          <color rgb="FF7F7F7F"/>
        </right>
        <top style="thin">
          <color rgb="FF7F7F7F"/>
        </top>
        <bottom/>
        <vertical/>
        <horizontal/>
      </border>
    </dxf>
    <dxf>
      <border outline="0">
        <bottom style="thin">
          <color rgb="FF7F7F7F"/>
        </bottom>
      </border>
    </dxf>
    <dxf>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fill>
        <patternFill patternType="solid">
          <fgColor indexed="64"/>
          <bgColor theme="0" tint="-0.14999847407452621"/>
        </patternFill>
      </fill>
      <alignment horizontal="center" vertical="center" textRotation="0" wrapText="1"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fill>
        <patternFill patternType="solid">
          <fgColor indexed="64"/>
          <bgColor theme="0" tint="-0.14999847407452621"/>
        </patternFill>
      </fill>
      <alignment horizontal="center" vertical="center" textRotation="0" wrapText="0" indent="0" justifyLastLine="0" shrinkToFit="0" readingOrder="0"/>
    </dxf>
    <dxf>
      <fill>
        <patternFill patternType="solid">
          <fgColor indexed="64"/>
          <bgColor theme="0" tint="-0.14999847407452621"/>
        </patternFill>
      </fill>
    </dxf>
    <dxf>
      <fill>
        <patternFill patternType="solid">
          <fgColor indexed="64"/>
          <bgColor theme="0" tint="-0.14999847407452621"/>
        </patternFill>
      </fill>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104775</xdr:rowOff>
    </xdr:from>
    <xdr:to>
      <xdr:col>2</xdr:col>
      <xdr:colOff>3688987</xdr:colOff>
      <xdr:row>3</xdr:row>
      <xdr:rowOff>4192652</xdr:rowOff>
    </xdr:to>
    <xdr:pic>
      <xdr:nvPicPr>
        <xdr:cNvPr id="4" name="Grafik 3">
          <a:extLst>
            <a:ext uri="{FF2B5EF4-FFF2-40B4-BE49-F238E27FC236}">
              <a16:creationId xmlns:a16="http://schemas.microsoft.com/office/drawing/2014/main" id="{AFA17859-3BFB-40C0-8F61-F05F46499F46}"/>
            </a:ext>
          </a:extLst>
        </xdr:cNvPr>
        <xdr:cNvPicPr>
          <a:picLocks noChangeAspect="1"/>
        </xdr:cNvPicPr>
      </xdr:nvPicPr>
      <xdr:blipFill>
        <a:blip xmlns:r="http://schemas.openxmlformats.org/officeDocument/2006/relationships" r:embed="rId1"/>
        <a:stretch>
          <a:fillRect/>
        </a:stretch>
      </xdr:blipFill>
      <xdr:spPr>
        <a:xfrm>
          <a:off x="733425" y="485775"/>
          <a:ext cx="6956062" cy="408787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8FDB57B-0F92-497F-9182-16226794A5E8}" name="Tabelle7" displayName="Tabelle7" ref="A1:A6" totalsRowShown="0" headerRowDxfId="42" dataDxfId="41">
  <autoFilter ref="A1:A6" xr:uid="{894F4818-A087-446D-9FAA-2853FE2F9772}"/>
  <tableColumns count="1">
    <tableColumn id="1" xr3:uid="{3BC1F513-323B-4A30-92A3-66CC740D8BD9}" name="Empfohlenes Vorgehen:"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FD06DB5-8C3C-4E36-880C-92D81E9D4181}" name="Tabelle6" displayName="Tabelle6" ref="A6:C16" totalsRowShown="0" headerRowDxfId="39" dataDxfId="38">
  <autoFilter ref="A6:C16" xr:uid="{55C9FC8F-9765-446F-88B6-800933D76834}"/>
  <tableColumns count="3">
    <tableColumn id="1" xr3:uid="{B29E9258-F0DA-4F07-8563-AA1DB1C8FD24}" name="Position" dataDxfId="37"/>
    <tableColumn id="2" xr3:uid="{13095966-5FCF-4600-8EFE-5D301BC5B0C9}" name="Benennung" dataDxfId="36"/>
    <tableColumn id="3" xr3:uid="{34FF1889-A473-4DD3-A10C-7E2B1E7F4E29}" name="Erläuterung" dataDxfId="3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C05B95-FA40-413D-A0FB-AF49D332FD99}" name="Tabelle4" displayName="Tabelle4" ref="D3:E5" totalsRowShown="0" dataDxfId="34">
  <autoFilter ref="D3:E5" xr:uid="{CF888F3F-9B3C-4BB0-8E18-F0A72B120F7F}"/>
  <tableColumns count="2">
    <tableColumn id="1" xr3:uid="{E051EEE9-84E1-45B9-B87C-90E1F4F5878B}" name="Richtung" dataDxfId="33"/>
    <tableColumn id="2" xr3:uid="{780E20CF-C706-4AFE-8C00-3D1241224AE1}" name="Umgerechnete _x000a_Koordinaten" dataDxfId="32">
      <calculatedColumnFormula>25000</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8680BC-04FA-47A2-A10F-1FCD1EF70CD0}" name="Tabelle3" displayName="Tabelle3" ref="G3:H5" totalsRowShown="0" headerRowDxfId="31" dataDxfId="30">
  <autoFilter ref="G3:H5" xr:uid="{B321F41D-1894-458E-8726-5DCB086171E3}"/>
  <tableColumns count="2">
    <tableColumn id="1" xr3:uid="{D117C756-DCC7-47D3-981C-0E4B516170DB}" name="Richtung " dataDxfId="29"/>
    <tableColumn id="2" xr3:uid="{3C3BA273-CCF9-4B1D-B3B8-4DB70F95EA1D}" name="Offset Ladestation zum Kartenmittelpunkt (mm)" dataDxfId="28" dataCellStyle="Eingabe"/>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27D52C9-570C-44DC-960C-58D72382EBCA}" name="Tabelle5" displayName="Tabelle5" ref="A3:B4" totalsRowShown="0" headerRowDxfId="27" dataDxfId="26" tableBorderDxfId="25" dataCellStyle="Eingabe">
  <autoFilter ref="A3:B4" xr:uid="{A4369646-E6ED-4896-8B3D-7D793763C6CC}"/>
  <tableColumns count="2">
    <tableColumn id="1" xr3:uid="{A3E34883-ED94-4F9D-B70B-B29EF4719560}" name="#Roboter" dataDxfId="24" dataCellStyle="Eingabe"/>
    <tableColumn id="2" xr3:uid="{FD701C19-03E8-4515-AF18-F8FF0B7BEEEC}" name="Loxberry IP:" dataDxfId="23" dataCellStyle="Eingabe"/>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962C08-9F47-42A5-AEF0-2098165A8283}" name="TabellePositionen" displayName="TabellePositionen" ref="A4:H7" totalsRowShown="0" dataDxfId="21">
  <autoFilter ref="A4:H7" xr:uid="{F63C5261-4B27-4B4D-89A1-E40FA488DD77}"/>
  <tableColumns count="8">
    <tableColumn id="1" xr3:uid="{D4A45E4F-6A0C-4265-BBF2-6DFAB57C4B9A}" name="Punktname"/>
    <tableColumn id="7" xr3:uid="{97114053-FC29-412A-8B9A-BF3043E445C2}" name="#Roboter" dataDxfId="20"/>
    <tableColumn id="2" xr3:uid="{6A320863-EB6A-480B-968A-C7A31B71C7AB}" name="x offset (m)" dataDxfId="19"/>
    <tableColumn id="3" xr3:uid="{6CC7F951-1407-4E81-B73E-78E2DD1043F6}" name="y offset (m)" dataDxfId="18"/>
    <tableColumn id="4" xr3:uid="{1E35449F-FE00-4D8C-B98C-7BEDA2C529B6}" name="x (mm)" dataDxfId="17">
      <calculatedColumnFormula>25000+xOffsetMitteDock+TabellePositionen[[#This Row],[x offset (m)]]*1000</calculatedColumnFormula>
    </tableColumn>
    <tableColumn id="5" xr3:uid="{E63B7B20-EB75-4128-ABE2-E27E90B899DC}" name="y (mm)" dataDxfId="16">
      <calculatedColumnFormula>25000+yOffsetMitteDock+TabellePositionen[[#This Row],[y offset (m)]]*1000</calculatedColumnFormula>
    </tableColumn>
    <tableColumn id="6" xr3:uid="{9FF41ED2-B292-4CCF-8B37-0BEA8B46427B}" name="Loxone Befehlstext" dataDxfId="15">
      <calculatedColumnFormula>CONCATENATE("/plugins/mirobot2lox-ng/sendcmd.cgi?command=goto&amp;option=",TabellePositionen[[#This Row],[x (mm)]],"%20",TabellePositionen[[#This Row],[y (mm)]],"&amp;robot=",TabellePositionen[[#This Row],['#Roboter]],"&amp;debug=0")</calculatedColumnFormula>
    </tableColumn>
    <tableColumn id="8" xr3:uid="{B64648E4-8966-4EEF-AF25-DB0A6763879E}" name="Testlink" dataDxfId="14">
      <calculatedColumnFormula>HYPERLINK(CONCATENATE("http://",LoxberryIP,TabellePositionen[[#This Row],[Loxone Befehlstext]]))</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142C95-0DB0-4E4B-8857-811A940F9AAC}" name="TabelleBereiche" displayName="TabelleBereiche" ref="A3:K7" totalsRowShown="0" headerRowDxfId="12" dataDxfId="11">
  <autoFilter ref="A3:K7" xr:uid="{1781D659-EFAB-4F55-AF5B-5697C39CACE1}"/>
  <tableColumns count="11">
    <tableColumn id="1" xr3:uid="{71141197-A253-4F81-A352-14358AD12E0E}" name="Bereichsname" dataDxfId="10"/>
    <tableColumn id="11" xr3:uid="{7131A959-1D5B-40B1-906C-55D88CB4FAD6}" name="Kommentar" dataDxfId="9"/>
    <tableColumn id="10" xr3:uid="{750291F2-95F8-499D-891D-9EE891B26B1A}" name="#Roboter" dataDxfId="8"/>
    <tableColumn id="2" xr3:uid="{BAB2AA1D-282C-402D-89D7-9215D6368EC6}" name="Punkt 1 (links unten)" dataDxfId="7"/>
    <tableColumn id="4" xr3:uid="{0787C584-0B98-4BF4-9592-33E7BC55FAEC}" name="x1" dataDxfId="6">
      <calculatedColumnFormula>IFERROR(INDEX(TabellePositionen[],MATCH(TabelleBereiche[[#This Row],[Punkt 1 (links unten)]],TabellePositionen[Punktname],0),MATCH("x (mm)",TabellePositionen[#Headers],0)),"nicht in der Tabelle Positionen gefunden!")</calculatedColumnFormula>
    </tableColumn>
    <tableColumn id="5" xr3:uid="{32B7C1BF-05EA-4B70-8015-B08FD39DAAAA}" name="y1" dataDxfId="5">
      <calculatedColumnFormula>IFERROR(INDEX(TabellePositionen[],MATCH(TabelleBereiche[[#This Row],[Punkt 1 (links unten)]],TabellePositionen[Punktname],0),MATCH("y (mm)",TabellePositionen[#Headers],0)),"nicht in der Tabelle Positionen gefunden!")</calculatedColumnFormula>
    </tableColumn>
    <tableColumn id="3" xr3:uid="{A5C9B2C7-27D1-473E-89D9-712A496D3643}" name="Punkt 2 (rechts oben)" dataDxfId="4"/>
    <tableColumn id="6" xr3:uid="{38A8826A-C93E-4A3B-9447-5ADB9377239B}" name="x2" dataDxfId="3">
      <calculatedColumnFormula>IFERROR(INDEX(TabellePositionen[],MATCH(TabelleBereiche[[#This Row],[Punkt 2 (rechts oben)]],TabellePositionen[Punktname],0),MATCH("x (mm)",TabellePositionen[#Headers],0)),"nicht in der Tabelle Positionen gefunden!")</calculatedColumnFormula>
    </tableColumn>
    <tableColumn id="7" xr3:uid="{1D18D352-02E0-4131-8EA4-5212FD223E7F}" name="y2" dataDxfId="2">
      <calculatedColumnFormula>IFERROR(INDEX(TabellePositionen[],MATCH(TabelleBereiche[[#This Row],[Punkt 2 (rechts oben)]],TabellePositionen[Punktname],0),MATCH("y (mm)",TabellePositionen[#Headers],0)),"nicht in der Tabelle Positionen gefunden!")</calculatedColumnFormula>
    </tableColumn>
    <tableColumn id="8" xr3:uid="{81A7A48B-4B59-4829-BE1B-0FE3EFAE156E}" name="Befehl" dataDxfId="1">
      <calculatedColumnFormula>IF(IFERROR(FIND("nicht in der Tabelle Positionen gefunden!",CONCATENATE(TabelleBereiche[[#This Row],[x1]],TabelleBereiche[[#This Row],[y1]],TabelleBereiche[[#This Row],[x2]],TabelleBereiche[[#This Row],[y2]]))&lt;&gt;0,0),"",CONCATENATE("/plugins/mirobot2lox-ng/sendcmd.cgi?command=zoned_clean&amp;option=[[",TabelleBereiche[[#This Row],[x1]],",",TabelleBereiche[[#This Row],[y1]],",",TabelleBereiche[[#This Row],[x2]],",",TabelleBereiche[[#This Row],[y2]],",1]]&amp;robot=1&amp;debug=0"))</calculatedColumnFormula>
    </tableColumn>
    <tableColumn id="9" xr3:uid="{6A30BE2E-2301-4C36-BA8B-35789E04765C}" name="Testlink" dataDxfId="0">
      <calculatedColumnFormula>IF(TabelleBereiche[[#This Row],[Befehl]]&lt;&gt;"",HYPERLINK(CONCATENATE("http://",LoxberryIP,TabelleBereiche[[#This Row],[Befehl]])),"")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EEE24-8276-4947-ABE3-2040668ABF89}">
  <dimension ref="A1:A6"/>
  <sheetViews>
    <sheetView showGridLines="0" zoomScale="130" zoomScaleNormal="130" workbookViewId="0">
      <selection activeCell="A6" sqref="A6"/>
    </sheetView>
  </sheetViews>
  <sheetFormatPr baseColWidth="10" defaultRowHeight="15" x14ac:dyDescent="0.25"/>
  <cols>
    <col min="1" max="1" width="118.28515625" style="1" customWidth="1"/>
  </cols>
  <sheetData>
    <row r="1" spans="1:1" x14ac:dyDescent="0.25">
      <c r="A1" s="1" t="s">
        <v>68</v>
      </c>
    </row>
    <row r="2" spans="1:1" x14ac:dyDescent="0.25">
      <c r="A2" s="1" t="s">
        <v>70</v>
      </c>
    </row>
    <row r="3" spans="1:1" ht="30" x14ac:dyDescent="0.25">
      <c r="A3" s="1" t="s">
        <v>71</v>
      </c>
    </row>
    <row r="4" spans="1:1" x14ac:dyDescent="0.25">
      <c r="A4" s="34" t="s">
        <v>72</v>
      </c>
    </row>
    <row r="5" spans="1:1" ht="30" x14ac:dyDescent="0.25">
      <c r="A5" s="1" t="s">
        <v>73</v>
      </c>
    </row>
    <row r="6" spans="1:1" ht="30" x14ac:dyDescent="0.25">
      <c r="A6" s="1" t="s">
        <v>69</v>
      </c>
    </row>
  </sheetData>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1B7B4-1B4E-4542-8C5E-DEEB833B3309}">
  <dimension ref="A1:C16"/>
  <sheetViews>
    <sheetView showGridLines="0" tabSelected="1" zoomScaleNormal="100" workbookViewId="0">
      <selection sqref="A1:C1"/>
    </sheetView>
  </sheetViews>
  <sheetFormatPr baseColWidth="10" defaultRowHeight="15" x14ac:dyDescent="0.25"/>
  <cols>
    <col min="1" max="1" width="10.42578125" customWidth="1"/>
    <col min="2" max="2" width="49.5703125" customWidth="1"/>
    <col min="3" max="3" width="87.140625" customWidth="1"/>
  </cols>
  <sheetData>
    <row r="1" spans="1:3" ht="23.25" x14ac:dyDescent="0.35">
      <c r="A1" s="25" t="s">
        <v>58</v>
      </c>
      <c r="B1" s="25"/>
      <c r="C1" s="25"/>
    </row>
    <row r="2" spans="1:3" x14ac:dyDescent="0.25">
      <c r="A2" s="24" t="s">
        <v>37</v>
      </c>
      <c r="B2" s="24"/>
      <c r="C2" s="24"/>
    </row>
    <row r="3" spans="1:3" x14ac:dyDescent="0.25">
      <c r="A3" s="24" t="s">
        <v>59</v>
      </c>
      <c r="B3" s="24"/>
      <c r="C3" s="24"/>
    </row>
    <row r="4" spans="1:3" ht="342.75" customHeight="1" x14ac:dyDescent="0.25"/>
    <row r="5" spans="1:3" ht="23.25" x14ac:dyDescent="0.35">
      <c r="A5" s="17" t="s">
        <v>57</v>
      </c>
    </row>
    <row r="6" spans="1:3" x14ac:dyDescent="0.25">
      <c r="A6" s="1" t="s">
        <v>38</v>
      </c>
      <c r="B6" s="1" t="s">
        <v>40</v>
      </c>
      <c r="C6" s="1" t="s">
        <v>39</v>
      </c>
    </row>
    <row r="7" spans="1:3" x14ac:dyDescent="0.25">
      <c r="A7" s="3">
        <v>1</v>
      </c>
      <c r="B7" s="19" t="s">
        <v>41</v>
      </c>
      <c r="C7" s="1"/>
    </row>
    <row r="8" spans="1:3" ht="30" x14ac:dyDescent="0.25">
      <c r="A8" s="3">
        <v>2</v>
      </c>
      <c r="B8" s="19" t="s">
        <v>46</v>
      </c>
      <c r="C8" s="1" t="s">
        <v>49</v>
      </c>
    </row>
    <row r="9" spans="1:3" ht="30" x14ac:dyDescent="0.25">
      <c r="A9" s="3">
        <v>3</v>
      </c>
      <c r="B9" s="19" t="s">
        <v>44</v>
      </c>
      <c r="C9" s="1" t="s">
        <v>50</v>
      </c>
    </row>
    <row r="10" spans="1:3" ht="30" x14ac:dyDescent="0.25">
      <c r="A10" s="3">
        <v>4</v>
      </c>
      <c r="B10" s="19" t="s">
        <v>45</v>
      </c>
      <c r="C10" s="1" t="s">
        <v>74</v>
      </c>
    </row>
    <row r="11" spans="1:3" ht="30" x14ac:dyDescent="0.25">
      <c r="A11" s="3">
        <v>5</v>
      </c>
      <c r="B11" s="19" t="s">
        <v>52</v>
      </c>
      <c r="C11" s="1" t="s">
        <v>53</v>
      </c>
    </row>
    <row r="12" spans="1:3" x14ac:dyDescent="0.25">
      <c r="A12" s="3">
        <v>6</v>
      </c>
      <c r="B12" s="19" t="s">
        <v>42</v>
      </c>
      <c r="C12" s="1" t="s">
        <v>51</v>
      </c>
    </row>
    <row r="13" spans="1:3" x14ac:dyDescent="0.25">
      <c r="A13" s="3">
        <v>7</v>
      </c>
      <c r="B13" s="19" t="s">
        <v>47</v>
      </c>
      <c r="C13" s="1" t="s">
        <v>54</v>
      </c>
    </row>
    <row r="14" spans="1:3" ht="60" x14ac:dyDescent="0.25">
      <c r="A14" s="3">
        <v>8</v>
      </c>
      <c r="B14" s="19" t="s">
        <v>48</v>
      </c>
      <c r="C14" s="1" t="s">
        <v>75</v>
      </c>
    </row>
    <row r="15" spans="1:3" ht="30" x14ac:dyDescent="0.25">
      <c r="A15" s="3">
        <v>9</v>
      </c>
      <c r="B15" s="19" t="s">
        <v>43</v>
      </c>
      <c r="C15" s="1" t="s">
        <v>55</v>
      </c>
    </row>
    <row r="16" spans="1:3" x14ac:dyDescent="0.25">
      <c r="A16" s="3">
        <v>10</v>
      </c>
      <c r="B16" s="19" t="s">
        <v>56</v>
      </c>
      <c r="C16" s="1" t="s">
        <v>60</v>
      </c>
    </row>
  </sheetData>
  <mergeCells count="3">
    <mergeCell ref="A2:C2"/>
    <mergeCell ref="A3:C3"/>
    <mergeCell ref="A1:C1"/>
  </mergeCells>
  <pageMargins left="0.7" right="0.7" top="0.78740157499999996" bottom="0.78740157499999996"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C521-B8BA-4D32-AAB5-30518EAD7CCC}">
  <dimension ref="A1:H11"/>
  <sheetViews>
    <sheetView showGridLines="0" zoomScale="205" zoomScaleNormal="205" workbookViewId="0">
      <selection activeCell="B5" sqref="B5"/>
    </sheetView>
  </sheetViews>
  <sheetFormatPr baseColWidth="10" defaultRowHeight="15" x14ac:dyDescent="0.25"/>
  <cols>
    <col min="1" max="1" width="21.7109375" customWidth="1"/>
    <col min="2" max="2" width="17.85546875" customWidth="1"/>
    <col min="3" max="3" width="4.5703125" customWidth="1"/>
    <col min="4" max="4" width="19" bestFit="1" customWidth="1"/>
    <col min="5" max="5" width="25" customWidth="1"/>
    <col min="6" max="6" width="3.7109375" customWidth="1"/>
    <col min="8" max="8" width="27.5703125" bestFit="1" customWidth="1"/>
  </cols>
  <sheetData>
    <row r="1" spans="1:8" ht="23.25" x14ac:dyDescent="0.35">
      <c r="A1" s="17" t="s">
        <v>35</v>
      </c>
    </row>
    <row r="2" spans="1:8" ht="48" customHeight="1" x14ac:dyDescent="0.25">
      <c r="A2" s="29" t="s">
        <v>36</v>
      </c>
      <c r="B2" s="29"/>
      <c r="C2" s="29"/>
      <c r="D2" s="29"/>
      <c r="E2" s="29"/>
      <c r="F2" s="29"/>
      <c r="G2" s="29"/>
      <c r="H2" s="29"/>
    </row>
    <row r="3" spans="1:8" ht="30" x14ac:dyDescent="0.25">
      <c r="A3" s="8" t="s">
        <v>12</v>
      </c>
      <c r="B3" s="8" t="s">
        <v>6</v>
      </c>
      <c r="D3" t="s">
        <v>4</v>
      </c>
      <c r="E3" s="1" t="s">
        <v>5</v>
      </c>
      <c r="G3" s="3" t="s">
        <v>8</v>
      </c>
      <c r="H3" s="3" t="s">
        <v>31</v>
      </c>
    </row>
    <row r="4" spans="1:8" x14ac:dyDescent="0.25">
      <c r="A4" s="18">
        <v>1</v>
      </c>
      <c r="B4" s="18" t="s">
        <v>76</v>
      </c>
      <c r="D4" s="7" t="s">
        <v>18</v>
      </c>
      <c r="E4" s="6">
        <f>25000</f>
        <v>25000</v>
      </c>
      <c r="G4" s="9" t="s">
        <v>30</v>
      </c>
      <c r="H4" s="4">
        <v>800</v>
      </c>
    </row>
    <row r="5" spans="1:8" x14ac:dyDescent="0.25">
      <c r="D5" s="7" t="s">
        <v>19</v>
      </c>
      <c r="E5" s="6">
        <f>25000</f>
        <v>25000</v>
      </c>
      <c r="G5" s="9" t="s">
        <v>29</v>
      </c>
      <c r="H5" s="4">
        <v>500</v>
      </c>
    </row>
    <row r="7" spans="1:8" x14ac:dyDescent="0.25">
      <c r="A7" s="27" t="s">
        <v>7</v>
      </c>
      <c r="B7" s="27"/>
      <c r="C7" s="27"/>
      <c r="D7" s="27"/>
      <c r="E7" s="27"/>
      <c r="F7" s="27"/>
      <c r="G7" s="27"/>
      <c r="H7" s="27"/>
    </row>
    <row r="8" spans="1:8" x14ac:dyDescent="0.25">
      <c r="A8" s="26" t="str">
        <f>CONCATENATE("/plugins/mirobot2lox-ng/sendcmd.cgi?command=goto&amp;option=",E4,"%20",E5,"&amp;robot=",A4,"&amp;debug=0")</f>
        <v>/plugins/mirobot2lox-ng/sendcmd.cgi?command=goto&amp;option=25000%2025000&amp;robot=1&amp;debug=0</v>
      </c>
      <c r="B8" s="26"/>
      <c r="C8" s="26"/>
      <c r="D8" s="26"/>
      <c r="E8" s="26"/>
      <c r="F8" s="26"/>
      <c r="G8" s="26"/>
      <c r="H8" s="26"/>
    </row>
    <row r="10" spans="1:8" x14ac:dyDescent="0.25">
      <c r="A10" s="27" t="s">
        <v>20</v>
      </c>
      <c r="B10" s="27"/>
      <c r="C10" s="27"/>
      <c r="D10" s="27"/>
      <c r="E10" s="27"/>
      <c r="F10" s="27"/>
      <c r="G10" s="27"/>
      <c r="H10" s="27"/>
    </row>
    <row r="11" spans="1:8" x14ac:dyDescent="0.25">
      <c r="A11" s="28" t="str">
        <f>HYPERLINK(CONCATENATE("http://",LoxberryIP,BefehlKartenMittelPunkt))</f>
        <v>http://loxberry/plugins/mirobot2lox-ng/sendcmd.cgi?command=goto&amp;option=25000%2025000&amp;robot=1&amp;debug=0</v>
      </c>
      <c r="B11" s="28"/>
      <c r="C11" s="28"/>
      <c r="D11" s="28"/>
      <c r="E11" s="28"/>
      <c r="F11" s="28"/>
      <c r="G11" s="28"/>
      <c r="H11" s="28"/>
    </row>
  </sheetData>
  <mergeCells count="5">
    <mergeCell ref="A8:H8"/>
    <mergeCell ref="A10:H10"/>
    <mergeCell ref="A11:H11"/>
    <mergeCell ref="A2:H2"/>
    <mergeCell ref="A7:H7"/>
  </mergeCells>
  <dataValidations count="7">
    <dataValidation allowBlank="1" showInputMessage="1" showErrorMessage="1" promptTitle="Offset in y-Richtung" prompt="Hier den Abstand des Roboters in Y-Richtung zur Ladestation ausmessen, nachdem er mit dem Befehl vom &quot;Nullpunkt ermitteln&quot; auf die Position x=25000 und y=25000 (Kartenmittelpunkt) geschickt wurde._x000a_Ladestation über dem Kartenmittelpunkt: y = Positiv" sqref="H5" xr:uid="{8A3386A8-A964-4150-AE9C-A03B40F50A81}"/>
    <dataValidation allowBlank="1" showInputMessage="1" showErrorMessage="1" promptTitle="Offset in x-Richtung" prompt="Hier den Abstand des Roboters in X-Richtung zur Ladestation ausmessen, nachdem er mit dem Befehl vom &quot;Nullpunkt ermitteln&quot; auf die Position x=25000 und y=25000 (Kartenmittelpunkt) geschickt wurde._x000a_Ladestation rechts vom Kartenmittelpunkt: x = Positiv" sqref="H4" xr:uid="{9423EF6E-3B42-4D65-BCF2-C8D5FE94A668}"/>
    <dataValidation allowBlank="1" showInputMessage="1" showErrorMessage="1" promptTitle="IP Adresse" prompt="hier müsst Ihr Eure Loxberry IP eintragen, damit die Testlinks auch funktionieren können." sqref="B4" xr:uid="{CECA9DFD-8B5E-4A57-8D2B-B73ED5224C1E}"/>
    <dataValidation type="list" allowBlank="1" showInputMessage="1" showErrorMessage="1" promptTitle="#Roboter" prompt="Hier bitte den gewünschten Roboter auswählen." sqref="A4" xr:uid="{D92AE119-EAFA-488B-830F-5E31891B17F2}">
      <formula1>"1,2,3,4,5"</formula1>
    </dataValidation>
    <dataValidation allowBlank="1" showInputMessage="1" showErrorMessage="1" prompt="Es besteht eigentlich keine Notwendigkeit den Befehl in die Loxone zu übertragen. Den Kartenmittelpunkt fährt man sinnvollerweise nur an, um einmal den Offset des ausgewählten Roboters zur Ladestation zu ermitteln. Link unten drücken und los gehts..." sqref="A8" xr:uid="{D98D5D33-13B8-4368-B62D-49A7048E58D6}"/>
    <dataValidation allowBlank="1" showInputMessage="1" showErrorMessage="1" prompt="grau hinterlegte Zellen bitte nicht ändern, sonst funktioniert es evtl. nicht mehr." sqref="A11:H11" xr:uid="{8CA6E7C0-1E06-4B54-81C9-6D14259B8C78}"/>
    <dataValidation allowBlank="1" showInputMessage="1" showErrorMessage="1" prompt="Grau hinterlegte Zellen bitte nicht ändern, sonst funktioniert es evtl. nicht mehr." sqref="D4:E5 G4:G5" xr:uid="{D896C0CF-ECD7-4DB1-9AA8-E96FED16C854}"/>
  </dataValidations>
  <pageMargins left="0.7" right="0.7" top="0.78740157499999996" bottom="0.78740157499999996"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40EAD-1234-4C3B-A4A9-C5BC6C3B83B8}">
  <dimension ref="A1:H7"/>
  <sheetViews>
    <sheetView showGridLines="0" zoomScale="175" zoomScaleNormal="175" workbookViewId="0"/>
  </sheetViews>
  <sheetFormatPr baseColWidth="10" defaultRowHeight="15" x14ac:dyDescent="0.25"/>
  <cols>
    <col min="1" max="1" width="23.28515625" bestFit="1" customWidth="1"/>
    <col min="2" max="2" width="22.140625" customWidth="1"/>
    <col min="3" max="4" width="13.5703125" bestFit="1" customWidth="1"/>
    <col min="5" max="6" width="8.7109375" bestFit="1" customWidth="1"/>
    <col min="7" max="7" width="90.7109375" bestFit="1" customWidth="1"/>
    <col min="8" max="8" width="109" bestFit="1" customWidth="1"/>
  </cols>
  <sheetData>
    <row r="1" spans="1:8" x14ac:dyDescent="0.25">
      <c r="A1" s="5" t="s">
        <v>6</v>
      </c>
      <c r="B1" s="5" t="str">
        <f>LoxberryIP</f>
        <v>loxberry</v>
      </c>
    </row>
    <row r="2" spans="1:8" x14ac:dyDescent="0.25">
      <c r="A2" s="30" t="s">
        <v>67</v>
      </c>
      <c r="B2" s="30"/>
      <c r="C2" s="30"/>
      <c r="D2" s="30"/>
      <c r="E2" s="30"/>
      <c r="F2" s="30"/>
      <c r="G2" s="30"/>
      <c r="H2" s="30"/>
    </row>
    <row r="3" spans="1:8" ht="23.25" x14ac:dyDescent="0.35">
      <c r="A3" s="31" t="s">
        <v>34</v>
      </c>
      <c r="B3" s="31"/>
      <c r="C3" s="31"/>
      <c r="D3" s="31"/>
      <c r="E3" s="31"/>
      <c r="F3" s="31"/>
      <c r="G3" s="31"/>
      <c r="H3" s="31"/>
    </row>
    <row r="4" spans="1:8" x14ac:dyDescent="0.25">
      <c r="A4" t="s">
        <v>9</v>
      </c>
      <c r="B4" s="2" t="s">
        <v>12</v>
      </c>
      <c r="C4" t="s">
        <v>17</v>
      </c>
      <c r="D4" t="s">
        <v>16</v>
      </c>
      <c r="E4" t="s">
        <v>14</v>
      </c>
      <c r="F4" t="s">
        <v>15</v>
      </c>
      <c r="G4" t="s">
        <v>11</v>
      </c>
      <c r="H4" t="s">
        <v>13</v>
      </c>
    </row>
    <row r="5" spans="1:8" x14ac:dyDescent="0.25">
      <c r="A5" t="s">
        <v>10</v>
      </c>
      <c r="B5" s="2">
        <v>1</v>
      </c>
      <c r="C5" s="2">
        <v>-0.3</v>
      </c>
      <c r="D5" s="2">
        <v>0.9</v>
      </c>
      <c r="E5" s="6">
        <f>25000+xOffsetMitteDock+TabellePositionen[[#This Row],[x offset (m)]]*1000</f>
        <v>25500</v>
      </c>
      <c r="F5" s="6">
        <f>25000+yOffsetMitteDock+TabellePositionen[[#This Row],[y offset (m)]]*1000</f>
        <v>26400</v>
      </c>
      <c r="G5" s="6" t="str">
        <f>CONCATENATE("/plugins/mirobot2lox-ng/sendcmd.cgi?command=goto&amp;option=",TabellePositionen[[#This Row],[x (mm)]],"%20",TabellePositionen[[#This Row],[y (mm)]],"&amp;robot=",TabellePositionen[[#This Row],['#Roboter]],"&amp;debug=0")</f>
        <v>/plugins/mirobot2lox-ng/sendcmd.cgi?command=goto&amp;option=25500%2026400&amp;robot=1&amp;debug=0</v>
      </c>
      <c r="H5" s="16" t="str">
        <f>HYPERLINK(CONCATENATE("http://",LoxberryIP,TabellePositionen[[#This Row],[Loxone Befehlstext]]))</f>
        <v>http://loxberry/plugins/mirobot2lox-ng/sendcmd.cgi?command=goto&amp;option=25500%2026400&amp;robot=1&amp;debug=0</v>
      </c>
    </row>
    <row r="6" spans="1:8" x14ac:dyDescent="0.25">
      <c r="A6" t="s">
        <v>26</v>
      </c>
      <c r="B6" s="2">
        <v>1</v>
      </c>
      <c r="C6" s="2">
        <v>-1.2</v>
      </c>
      <c r="D6" s="2">
        <v>0.8</v>
      </c>
      <c r="E6" s="6">
        <f>25000+xOffsetMitteDock+TabellePositionen[[#This Row],[x offset (m)]]*1000</f>
        <v>24600</v>
      </c>
      <c r="F6" s="6">
        <f>25000+yOffsetMitteDock+TabellePositionen[[#This Row],[y offset (m)]]*1000</f>
        <v>26300</v>
      </c>
      <c r="G6" s="6" t="str">
        <f>CONCATENATE("/plugins/mirobot2lox-ng/sendcmd.cgi?command=goto&amp;option=",TabellePositionen[[#This Row],[x (mm)]],"%20",TabellePositionen[[#This Row],[y (mm)]],"&amp;robot=",TabellePositionen[[#This Row],['#Roboter]],"&amp;debug=0")</f>
        <v>/plugins/mirobot2lox-ng/sendcmd.cgi?command=goto&amp;option=24600%2026300&amp;robot=1&amp;debug=0</v>
      </c>
      <c r="H6" s="16" t="str">
        <f>HYPERLINK(CONCATENATE("http://",LoxberryIP,TabellePositionen[[#This Row],[Loxone Befehlstext]]))</f>
        <v>http://loxberry/plugins/mirobot2lox-ng/sendcmd.cgi?command=goto&amp;option=24600%2026300&amp;robot=1&amp;debug=0</v>
      </c>
    </row>
    <row r="7" spans="1:8" x14ac:dyDescent="0.25">
      <c r="A7" t="s">
        <v>27</v>
      </c>
      <c r="B7" s="2">
        <v>1</v>
      </c>
      <c r="C7" s="2">
        <v>2.2000000000000002</v>
      </c>
      <c r="D7" s="2">
        <v>3.27</v>
      </c>
      <c r="E7" s="6">
        <f>25000+xOffsetMitteDock+TabellePositionen[[#This Row],[x offset (m)]]*1000</f>
        <v>28000</v>
      </c>
      <c r="F7" s="6">
        <f>25000+yOffsetMitteDock+TabellePositionen[[#This Row],[y offset (m)]]*1000</f>
        <v>28770</v>
      </c>
      <c r="G7" s="6" t="str">
        <f>CONCATENATE("/plugins/mirobot2lox-ng/sendcmd.cgi?command=goto&amp;option=",TabellePositionen[[#This Row],[x (mm)]],"%20",TabellePositionen[[#This Row],[y (mm)]],"&amp;robot=",TabellePositionen[[#This Row],['#Roboter]],"&amp;debug=0")</f>
        <v>/plugins/mirobot2lox-ng/sendcmd.cgi?command=goto&amp;option=28000%2028770&amp;robot=1&amp;debug=0</v>
      </c>
      <c r="H7" s="16" t="str">
        <f>HYPERLINK(CONCATENATE("http://",LoxberryIP,TabellePositionen[[#This Row],[Loxone Befehlstext]]))</f>
        <v>http://loxberry/plugins/mirobot2lox-ng/sendcmd.cgi?command=goto&amp;option=28000%2028770&amp;robot=1&amp;debug=0</v>
      </c>
    </row>
  </sheetData>
  <mergeCells count="2">
    <mergeCell ref="A2:H2"/>
    <mergeCell ref="A3:H3"/>
  </mergeCells>
  <conditionalFormatting sqref="A5:A7">
    <cfRule type="duplicateValues" dxfId="22" priority="1"/>
  </conditionalFormatting>
  <dataValidations count="5">
    <dataValidation type="list" allowBlank="1" showInputMessage="1" showErrorMessage="1" sqref="B5:B7" xr:uid="{B0945519-E799-48D8-9631-B563F265993D}">
      <formula1>"1,2,3,4,5"</formula1>
    </dataValidation>
    <dataValidation allowBlank="1" showInputMessage="1" showErrorMessage="1" prompt="Keine doppelten Punktnamen zulässig." sqref="A5:A7" xr:uid="{E3C90DBC-74AB-4797-BAD7-1B06D00DDE2F}"/>
    <dataValidation allowBlank="1" showInputMessage="1" showErrorMessage="1" prompt="Übernommen von &quot;Mittelpunkt ermitteln&quot; - hier also nichts eintragen._x000a_" sqref="B1" xr:uid="{19FD8462-61B1-431F-B96B-58763F98A277}"/>
    <dataValidation allowBlank="1" showInputMessage="1" showErrorMessage="1" prompt="Offset von der Ladestation zum gewünschten Ziel" sqref="C5:D7" xr:uid="{ACA6694F-84E6-4D71-B686-148C1C0C18F0}"/>
    <dataValidation allowBlank="1" showInputMessage="1" showErrorMessage="1" prompt="Grau hinterlegte Zellen bitte nicht ändern, sonst funktioniert es evtl. nicht mehr." sqref="E5:H7" xr:uid="{17B6C236-C074-4258-9C7F-FE53851D5C82}"/>
  </dataValidations>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487D3-A2D4-4742-B608-19FB186F4866}">
  <dimension ref="A1:K7"/>
  <sheetViews>
    <sheetView showGridLines="0" zoomScale="115" zoomScaleNormal="115" workbookViewId="0">
      <selection sqref="A1:K1"/>
    </sheetView>
  </sheetViews>
  <sheetFormatPr baseColWidth="10" defaultRowHeight="15" x14ac:dyDescent="0.25"/>
  <cols>
    <col min="1" max="1" width="19.85546875" style="13" customWidth="1"/>
    <col min="2" max="2" width="34.85546875" style="13" customWidth="1"/>
    <col min="3" max="3" width="24.7109375" style="14" customWidth="1"/>
    <col min="4" max="4" width="24" style="15" bestFit="1" customWidth="1"/>
    <col min="5" max="6" width="20.42578125" style="1" bestFit="1" customWidth="1"/>
    <col min="7" max="7" width="24.5703125" style="13" bestFit="1" customWidth="1"/>
    <col min="8" max="9" width="20.42578125" style="1" bestFit="1" customWidth="1"/>
    <col min="10" max="10" width="111" style="1" bestFit="1" customWidth="1"/>
    <col min="11" max="11" width="129.28515625" style="1" bestFit="1" customWidth="1"/>
    <col min="12" max="16384" width="11.42578125" style="1"/>
  </cols>
  <sheetData>
    <row r="1" spans="1:11" x14ac:dyDescent="0.25">
      <c r="A1" s="32" t="s">
        <v>33</v>
      </c>
      <c r="B1" s="32"/>
      <c r="C1" s="32"/>
      <c r="D1" s="32"/>
      <c r="E1" s="32"/>
      <c r="F1" s="32"/>
      <c r="G1" s="32"/>
      <c r="H1" s="32"/>
      <c r="I1" s="32"/>
      <c r="J1" s="32"/>
      <c r="K1" s="32"/>
    </row>
    <row r="2" spans="1:11" ht="23.25" customHeight="1" x14ac:dyDescent="0.25">
      <c r="A2" s="33" t="s">
        <v>32</v>
      </c>
      <c r="B2" s="33"/>
      <c r="C2" s="33"/>
      <c r="D2" s="33"/>
      <c r="E2" s="33"/>
      <c r="F2" s="33"/>
      <c r="G2" s="33"/>
      <c r="H2" s="33"/>
      <c r="I2" s="33"/>
      <c r="J2" s="33"/>
      <c r="K2" s="33"/>
    </row>
    <row r="3" spans="1:11" x14ac:dyDescent="0.25">
      <c r="A3" s="13" t="s">
        <v>21</v>
      </c>
      <c r="B3" s="13" t="s">
        <v>61</v>
      </c>
      <c r="C3" s="14" t="s">
        <v>12</v>
      </c>
      <c r="D3" s="15" t="s">
        <v>23</v>
      </c>
      <c r="E3" s="3" t="s">
        <v>0</v>
      </c>
      <c r="F3" s="3" t="s">
        <v>2</v>
      </c>
      <c r="G3" s="14" t="s">
        <v>22</v>
      </c>
      <c r="H3" s="3" t="s">
        <v>1</v>
      </c>
      <c r="I3" s="3" t="s">
        <v>3</v>
      </c>
      <c r="J3" s="1" t="s">
        <v>28</v>
      </c>
      <c r="K3" s="1" t="s">
        <v>13</v>
      </c>
    </row>
    <row r="4" spans="1:11" x14ac:dyDescent="0.25">
      <c r="A4" s="23" t="s">
        <v>24</v>
      </c>
      <c r="B4" s="13" t="s">
        <v>62</v>
      </c>
      <c r="C4" s="14">
        <v>1</v>
      </c>
      <c r="D4" s="15" t="s">
        <v>26</v>
      </c>
      <c r="E4" s="9">
        <f>IFERROR(INDEX(TabellePositionen[],MATCH(TabelleBereiche[[#This Row],[Punkt 1 (links unten)]],TabellePositionen[Punktname],0),MATCH("x (mm)",TabellePositionen[#Headers],0)),"nicht in der Tabelle Positionen gefunden!")</f>
        <v>24600</v>
      </c>
      <c r="F4" s="9">
        <f>IFERROR(INDEX(TabellePositionen[],MATCH(TabelleBereiche[[#This Row],[Punkt 1 (links unten)]],TabellePositionen[Punktname],0),MATCH("y (mm)",TabellePositionen[#Headers],0)),"nicht in der Tabelle Positionen gefunden!")</f>
        <v>26300</v>
      </c>
      <c r="G4" s="14" t="s">
        <v>27</v>
      </c>
      <c r="H4" s="9">
        <f>IFERROR(INDEX(TabellePositionen[],MATCH(TabelleBereiche[[#This Row],[Punkt 2 (rechts oben)]],TabellePositionen[Punktname],0),MATCH("x (mm)",TabellePositionen[#Headers],0)),"nicht in der Tabelle Positionen gefunden!")</f>
        <v>28000</v>
      </c>
      <c r="I4" s="9">
        <f>IFERROR(INDEX(TabellePositionen[],MATCH(TabelleBereiche[[#This Row],[Punkt 2 (rechts oben)]],TabellePositionen[Punktname],0),MATCH("y (mm)",TabellePositionen[#Headers],0)),"nicht in der Tabelle Positionen gefunden!")</f>
        <v>28770</v>
      </c>
      <c r="J4" s="10" t="str">
        <f>IF(IFERROR(FIND("nicht in der Tabelle Positionen gefunden!",CONCATENATE(TabelleBereiche[[#This Row],[x1]],TabelleBereiche[[#This Row],[y1]],TabelleBereiche[[#This Row],[x2]],TabelleBereiche[[#This Row],[y2]]))&lt;&gt;0,0),"",CONCATENATE("/plugins/mirobot2lox-ng/sendcmd.cgi?command=zoned_clean&amp;option=[[",TabelleBereiche[[#This Row],[x1]],",",TabelleBereiche[[#This Row],[y1]],",",TabelleBereiche[[#This Row],[x2]],",",TabelleBereiche[[#This Row],[y2]],",1]]&amp;robot=1&amp;debug=0"))</f>
        <v>/plugins/mirobot2lox-ng/sendcmd.cgi?command=zoned_clean&amp;option=[[24600,26300,28000,28770,1]]&amp;robot=1&amp;debug=0</v>
      </c>
      <c r="K4" s="11" t="str">
        <f>IF(TabelleBereiche[[#This Row],[Befehl]]&lt;&gt;"",HYPERLINK(CONCATENATE("http://",LoxberryIP,TabelleBereiche[[#This Row],[Befehl]])),"")</f>
        <v>http://loxberry/plugins/mirobot2lox-ng/sendcmd.cgi?command=zoned_clean&amp;option=[[24600,26300,28000,28770,1]]&amp;robot=1&amp;debug=0</v>
      </c>
    </row>
    <row r="5" spans="1:11" ht="30" x14ac:dyDescent="0.25">
      <c r="A5" s="23" t="s">
        <v>25</v>
      </c>
      <c r="C5" s="14">
        <v>1</v>
      </c>
      <c r="E5" s="9" t="str">
        <f>IFERROR(INDEX(TabellePositionen[],MATCH(TabelleBereiche[[#This Row],[Punkt 1 (links unten)]],TabellePositionen[Punktname],0),MATCH("x (mm)",TabellePositionen[#Headers],0)),"nicht in der Tabelle Positionen gefunden!")</f>
        <v>nicht in der Tabelle Positionen gefunden!</v>
      </c>
      <c r="F5" s="9" t="str">
        <f>IFERROR(INDEX(TabellePositionen[],MATCH(TabelleBereiche[[#This Row],[Punkt 1 (links unten)]],TabellePositionen[Punktname],0),MATCH("y (mm)",TabellePositionen[#Headers],0)),"nicht in der Tabelle Positionen gefunden!")</f>
        <v>nicht in der Tabelle Positionen gefunden!</v>
      </c>
      <c r="G5" s="14"/>
      <c r="H5" s="9" t="str">
        <f>IFERROR(INDEX(TabellePositionen[],MATCH(TabelleBereiche[[#This Row],[Punkt 2 (rechts oben)]],TabellePositionen[Punktname],0),MATCH("x (mm)",TabellePositionen[#Headers],0)),"nicht in der Tabelle Positionen gefunden!")</f>
        <v>nicht in der Tabelle Positionen gefunden!</v>
      </c>
      <c r="I5" s="9" t="str">
        <f>IFERROR(INDEX(TabellePositionen[],MATCH(TabelleBereiche[[#This Row],[Punkt 2 (rechts oben)]],TabellePositionen[Punktname],0),MATCH("y (mm)",TabellePositionen[#Headers],0)),"nicht in der Tabelle Positionen gefunden!")</f>
        <v>nicht in der Tabelle Positionen gefunden!</v>
      </c>
      <c r="J5" s="12" t="str">
        <f>IF(IFERROR(FIND("nicht in der Tabelle Positionen gefunden!",CONCATENATE(TabelleBereiche[[#This Row],[x1]],TabelleBereiche[[#This Row],[y1]],TabelleBereiche[[#This Row],[x2]],TabelleBereiche[[#This Row],[y2]]))&lt;&gt;0,0),"",CONCATENATE("/plugins/mirobot2lox-ng/sendcmd.cgi?command=zoned_clean&amp;option=[[",TabelleBereiche[[#This Row],[x1]],",",TabelleBereiche[[#This Row],[y1]],",",TabelleBereiche[[#This Row],[x2]],",",TabelleBereiche[[#This Row],[y2]],",1]]&amp;robot=1&amp;debug=0"))</f>
        <v/>
      </c>
      <c r="K5" s="11" t="str">
        <f>IF(TabelleBereiche[[#This Row],[Befehl]]&lt;&gt;"",HYPERLINK(CONCATENATE("http://",LoxberryIP,TabelleBereiche[[#This Row],[Befehl]])),"")</f>
        <v/>
      </c>
    </row>
    <row r="6" spans="1:11" ht="195" x14ac:dyDescent="0.25">
      <c r="A6" s="23" t="s">
        <v>63</v>
      </c>
      <c r="B6" s="13" t="s">
        <v>66</v>
      </c>
      <c r="C6" s="14">
        <v>1</v>
      </c>
      <c r="E6" s="9" t="str">
        <f>IFERROR(INDEX(TabellePositionen[],MATCH(TabelleBereiche[[#This Row],[Punkt 1 (links unten)]],TabellePositionen[Punktname],0),MATCH("x (mm)",TabellePositionen[#Headers],0)),"nicht in der Tabelle Positionen gefunden!")</f>
        <v>nicht in der Tabelle Positionen gefunden!</v>
      </c>
      <c r="F6" s="9" t="str">
        <f>IFERROR(INDEX(TabellePositionen[],MATCH(TabelleBereiche[[#This Row],[Punkt 1 (links unten)]],TabellePositionen[Punktname],0),MATCH("y (mm)",TabellePositionen[#Headers],0)),"nicht in der Tabelle Positionen gefunden!")</f>
        <v>nicht in der Tabelle Positionen gefunden!</v>
      </c>
      <c r="G6" s="14"/>
      <c r="H6" s="9" t="str">
        <f>IFERROR(INDEX(TabellePositionen[],MATCH(TabelleBereiche[[#This Row],[Punkt 2 (rechts oben)]],TabellePositionen[Punktname],0),MATCH("x (mm)",TabellePositionen[#Headers],0)),"nicht in der Tabelle Positionen gefunden!")</f>
        <v>nicht in der Tabelle Positionen gefunden!</v>
      </c>
      <c r="I6" s="9" t="str">
        <f>IFERROR(INDEX(TabellePositionen[],MATCH(TabelleBereiche[[#This Row],[Punkt 2 (rechts oben)]],TabellePositionen[Punktname],0),MATCH("y (mm)",TabellePositionen[#Headers],0)),"nicht in der Tabelle Positionen gefunden!")</f>
        <v>nicht in der Tabelle Positionen gefunden!</v>
      </c>
      <c r="J6" s="12" t="str">
        <f>IF(IFERROR(FIND("nicht in der Tabelle Positionen gefunden!",CONCATENATE(TabelleBereiche[[#This Row],[x1]],TabelleBereiche[[#This Row],[y1]],TabelleBereiche[[#This Row],[x2]],TabelleBereiche[[#This Row],[y2]]))&lt;&gt;0,0),"",CONCATENATE("/plugins/mirobot2lox-ng/sendcmd.cgi?command=zoned_clean&amp;option=[[",TabelleBereiche[[#This Row],[x1]],",",TabelleBereiche[[#This Row],[y1]],",",TabelleBereiche[[#This Row],[x2]],",",TabelleBereiche[[#This Row],[y2]],",1]]&amp;robot=1&amp;debug=0"))</f>
        <v/>
      </c>
      <c r="K6" s="11" t="str">
        <f>IF(TabelleBereiche[[#This Row],[Befehl]]&lt;&gt;"",HYPERLINK(CONCATENATE("http://",LoxberryIP,TabelleBereiche[[#This Row],[Befehl]])),"")</f>
        <v/>
      </c>
    </row>
    <row r="7" spans="1:11" ht="30" x14ac:dyDescent="0.25">
      <c r="A7" s="23" t="s">
        <v>64</v>
      </c>
      <c r="B7" s="14" t="s">
        <v>65</v>
      </c>
      <c r="C7" s="14">
        <v>1</v>
      </c>
      <c r="E7" s="20" t="str">
        <f>IFERROR(INDEX(TabellePositionen[],MATCH(TabelleBereiche[[#This Row],[Punkt 1 (links unten)]],TabellePositionen[Punktname],0),MATCH("x (mm)",TabellePositionen[#Headers],0)),"nicht in der Tabelle Positionen gefunden!")</f>
        <v>nicht in der Tabelle Positionen gefunden!</v>
      </c>
      <c r="F7" s="20" t="str">
        <f>IFERROR(INDEX(TabellePositionen[],MATCH(TabelleBereiche[[#This Row],[Punkt 1 (links unten)]],TabellePositionen[Punktname],0),MATCH("y (mm)",TabellePositionen[#Headers],0)),"nicht in der Tabelle Positionen gefunden!")</f>
        <v>nicht in der Tabelle Positionen gefunden!</v>
      </c>
      <c r="G7" s="14"/>
      <c r="H7" s="20" t="str">
        <f>IFERROR(INDEX(TabellePositionen[],MATCH(TabelleBereiche[[#This Row],[Punkt 2 (rechts oben)]],TabellePositionen[Punktname],0),MATCH("x (mm)",TabellePositionen[#Headers],0)),"nicht in der Tabelle Positionen gefunden!")</f>
        <v>nicht in der Tabelle Positionen gefunden!</v>
      </c>
      <c r="I7" s="20" t="str">
        <f>IFERROR(INDEX(TabellePositionen[],MATCH(TabelleBereiche[[#This Row],[Punkt 2 (rechts oben)]],TabellePositionen[Punktname],0),MATCH("y (mm)",TabellePositionen[#Headers],0)),"nicht in der Tabelle Positionen gefunden!")</f>
        <v>nicht in der Tabelle Positionen gefunden!</v>
      </c>
      <c r="J7" s="21" t="str">
        <f>IF(IFERROR(FIND("nicht in der Tabelle Positionen gefunden!",CONCATENATE(TabelleBereiche[[#This Row],[x1]],TabelleBereiche[[#This Row],[y1]],TabelleBereiche[[#This Row],[x2]],TabelleBereiche[[#This Row],[y2]]))&lt;&gt;0,0),"",CONCATENATE("/plugins/mirobot2lox-ng/sendcmd.cgi?command=zoned_clean&amp;option=[[",TabelleBereiche[[#This Row],[x1]],",",TabelleBereiche[[#This Row],[y1]],",",TabelleBereiche[[#This Row],[x2]],",",TabelleBereiche[[#This Row],[y2]],",1]]&amp;robot=1&amp;debug=0"))</f>
        <v/>
      </c>
      <c r="K7" s="22" t="str">
        <f>IF(TabelleBereiche[[#This Row],[Befehl]]&lt;&gt;"",HYPERLINK(CONCATENATE("http://",LoxberryIP,TabelleBereiche[[#This Row],[Befehl]])),"")</f>
        <v/>
      </c>
    </row>
  </sheetData>
  <sheetProtection formatCells="0" formatColumns="0" formatRows="0" insertColumns="0" insertRows="0" insertHyperlinks="0" deleteColumns="0" deleteRows="0" sort="0" autoFilter="0" pivotTables="0"/>
  <mergeCells count="2">
    <mergeCell ref="A1:K1"/>
    <mergeCell ref="A2:K2"/>
  </mergeCells>
  <conditionalFormatting sqref="A4:A7">
    <cfRule type="duplicateValues" dxfId="13" priority="1"/>
  </conditionalFormatting>
  <dataValidations count="4">
    <dataValidation allowBlank="1" showInputMessage="1" showErrorMessage="1" promptTitle="Formeln" prompt="Grau hinterlegte Zellen bitte nicht ändern, sonst funktioniert es evtl. nicht mehr." sqref="E4:F7" xr:uid="{43140F19-F518-4E95-8C05-CE1B2B9C1500}"/>
    <dataValidation type="list" allowBlank="1" showInputMessage="1" showErrorMessage="1" sqref="C4:C7" xr:uid="{9408B8FA-213D-423F-96C6-A61EB08FD408}">
      <formula1>"1,2,3,4,5"</formula1>
    </dataValidation>
    <dataValidation type="list" allowBlank="1" showInputMessage="1" showErrorMessage="1" prompt="Hier können nur die vorher festgelegten Positionen ausgewählt werden." sqref="D4:D7 G4:G7" xr:uid="{E8770323-DD82-4BC3-840F-3E867BB2B40E}">
      <formula1>Punktnamen</formula1>
    </dataValidation>
    <dataValidation allowBlank="1" showInputMessage="1" showErrorMessage="1" prompt="Grau hinterlegte Zellen bitte nicht ändern, sonst funktioniert es evtl. nicht mehr." sqref="H4:K7" xr:uid="{5964C803-8302-4AFA-A687-B37508C91898}"/>
  </dataValidations>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Vorgehen</vt:lpstr>
      <vt:lpstr>Tipps</vt:lpstr>
      <vt:lpstr>Mittelpunkt ermitteln</vt:lpstr>
      <vt:lpstr>Festgelegte Positionen</vt:lpstr>
      <vt:lpstr>Festgelegte Bereiche</vt:lpstr>
      <vt:lpstr>BefehlKartenMittelPunkt</vt:lpstr>
      <vt:lpstr>LoxberryIP</vt:lpstr>
      <vt:lpstr>Punktnamen</vt:lpstr>
      <vt:lpstr>xOffsetMitteDock</vt:lpstr>
      <vt:lpstr>yOffsetMitteDock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Staubsaugerkoordinaten</dc:title>
  <dc:creator>Chamadw</dc:creator>
  <cp:keywords>Loxone; Loxberry; Xiaomi</cp:keywords>
  <cp:lastModifiedBy>Christoph</cp:lastModifiedBy>
  <dcterms:created xsi:type="dcterms:W3CDTF">2020-08-28T19:25:51Z</dcterms:created>
  <dcterms:modified xsi:type="dcterms:W3CDTF">2020-08-30T21:10:12Z</dcterms:modified>
  <cp:version>1.00</cp:version>
</cp:coreProperties>
</file>